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di\kDrive\EHG Stacks\Leakage Test Setup\"/>
    </mc:Choice>
  </mc:AlternateContent>
  <xr:revisionPtr revIDLastSave="0" documentId="13_ncr:1_{AB1CABAA-E02A-4B4F-9D82-D6A002B2BB3A}" xr6:coauthVersionLast="47" xr6:coauthVersionMax="47" xr10:uidLastSave="{00000000-0000-0000-0000-000000000000}"/>
  <bookViews>
    <workbookView xWindow="-108" yWindow="-108" windowWidth="23256" windowHeight="12720" xr2:uid="{F127BFFE-EE75-4047-B386-FB1F141FE3FE}"/>
  </bookViews>
  <sheets>
    <sheet name="Pressure Drop Method" sheetId="1" r:id="rId1"/>
    <sheet name="Calculated R" sheetId="2" r:id="rId2"/>
    <sheet name="Sheet1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5" i="1" l="1"/>
  <c r="B5" i="2"/>
  <c r="B12" i="2"/>
  <c r="B11" i="2"/>
  <c r="B15" i="1"/>
  <c r="B8" i="1"/>
  <c r="B9" i="2" l="1"/>
  <c r="B17" i="1"/>
  <c r="B21" i="1" s="1"/>
</calcChain>
</file>

<file path=xl/sharedStrings.xml><?xml version="1.0" encoding="utf-8"?>
<sst xmlns="http://schemas.openxmlformats.org/spreadsheetml/2006/main" count="64" uniqueCount="47">
  <si>
    <t>Formulation from iec62282-2-100 section 5.3.3</t>
  </si>
  <si>
    <t>dP</t>
  </si>
  <si>
    <t>Monitored pressure drop</t>
  </si>
  <si>
    <t>Vtot</t>
  </si>
  <si>
    <t>Total gas volume of stack and all tubing</t>
  </si>
  <si>
    <t>dt</t>
  </si>
  <si>
    <t>Time during which the dP was measured</t>
  </si>
  <si>
    <t>P(G)</t>
  </si>
  <si>
    <t>Atmospheric pressure</t>
  </si>
  <si>
    <t>P(ini)</t>
  </si>
  <si>
    <t>Gas pressure at the start of the test</t>
  </si>
  <si>
    <t>P(end)</t>
  </si>
  <si>
    <t>Gas pressure at the end of the test</t>
  </si>
  <si>
    <t>dV/dt</t>
  </si>
  <si>
    <t>(dV/dt)st</t>
  </si>
  <si>
    <t>Ps</t>
  </si>
  <si>
    <t>Ts</t>
  </si>
  <si>
    <t>Tini</t>
  </si>
  <si>
    <t>Standard presssure</t>
  </si>
  <si>
    <t>Standard temperature</t>
  </si>
  <si>
    <t>K</t>
  </si>
  <si>
    <t>Stack temperature at the start or end of the test (whichever is lower)</t>
  </si>
  <si>
    <t>FGSG</t>
  </si>
  <si>
    <t>TGSG</t>
  </si>
  <si>
    <t>Fuel gas specific gravity</t>
  </si>
  <si>
    <t>test gas specific gravity</t>
  </si>
  <si>
    <t>Air specific gravity</t>
  </si>
  <si>
    <t>R</t>
  </si>
  <si>
    <t>ft3/h</t>
  </si>
  <si>
    <t>l/min</t>
  </si>
  <si>
    <t>Input</t>
  </si>
  <si>
    <t>Fixed values</t>
  </si>
  <si>
    <t>Minor output</t>
  </si>
  <si>
    <t>Major output</t>
  </si>
  <si>
    <t>Calculated Leakage</t>
  </si>
  <si>
    <t>x 1.5</t>
  </si>
  <si>
    <t>↓</t>
  </si>
  <si>
    <t>L</t>
  </si>
  <si>
    <t>min</t>
  </si>
  <si>
    <t xml:space="preserve">KPa </t>
  </si>
  <si>
    <t>N2 specific gravity</t>
  </si>
  <si>
    <t>→</t>
  </si>
  <si>
    <r>
      <t xml:space="preserve">Test with </t>
    </r>
    <r>
      <rPr>
        <b/>
        <sz val="11"/>
        <color theme="1"/>
        <rFont val="Calibri"/>
        <family val="2"/>
        <scheme val="minor"/>
      </rPr>
      <t>Nitrogen</t>
    </r>
  </si>
  <si>
    <r>
      <t xml:space="preserve">Test with </t>
    </r>
    <r>
      <rPr>
        <b/>
        <sz val="11"/>
        <color theme="1"/>
        <rFont val="Calibri"/>
        <family val="2"/>
        <scheme val="minor"/>
      </rPr>
      <t>Helium</t>
    </r>
  </si>
  <si>
    <t>https://www.m-q.ch/en/fuel-cell-tightness-tasks-in-fabrication-of-fcev-components/#:~:text=EN%20IEC%2062282%2D2%20specifies,ventilation%20of%20the%20fuel%20cell.</t>
  </si>
  <si>
    <t>Standard based on IEC62282-2-100</t>
  </si>
  <si>
    <t>cm3/min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</si>
</sst>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2" fontId="0" fillId="0" borderId="0" xfId="0" applyNumberForma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2" fontId="0" fillId="4" borderId="0" xfId="0" applyNumberFormat="1" applyFill="1"/>
    <xf numFmtId="2" fontId="1" fillId="6" borderId="0" xfId="0" applyNumberFormat="1" applyFont="1" applyFill="1"/>
    <xf numFmtId="0" fontId="0" fillId="7" borderId="0" xfId="0" applyFill="1"/>
    <xf numFmtId="2" fontId="2" fillId="0" borderId="0" xfId="0" applyNumberFormat="1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 applyAlignment="1">
      <alignment horizontal="center"/>
    </xf>
    <xf numFmtId="0" fontId="4" fillId="0" borderId="0" xfId="0" applyFont="1"/>
    <xf numFmtId="165" fontId="1" fillId="6" borderId="0" xfId="0" applyNumberFormat="1" applyFont="1" applyFill="1" applyAlignment="1">
      <alignment horizontal="center"/>
    </xf>
    <xf numFmtId="165" fontId="1" fillId="4" borderId="0" xfId="0" applyNumberFormat="1" applyFont="1" applyFill="1" applyAlignment="1">
      <alignment horizontal="center"/>
    </xf>
    <xf numFmtId="2" fontId="0" fillId="2" borderId="0" xfId="0" applyNumberFormat="1" applyFill="1"/>
    <xf numFmtId="2" fontId="0" fillId="7" borderId="0" xfId="0" applyNumberFormat="1" applyFill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5" Type="http://schemas.openxmlformats.org/officeDocument/2006/relationships/image" Target="../media/image7.png"/><Relationship Id="rId4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198121</xdr:colOff>
      <xdr:row>1</xdr:row>
      <xdr:rowOff>73533</xdr:rowOff>
    </xdr:from>
    <xdr:to>
      <xdr:col>19</xdr:col>
      <xdr:colOff>563881</xdr:colOff>
      <xdr:row>13</xdr:row>
      <xdr:rowOff>75747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683DA0F-A466-C3EC-5A06-6B5096B42F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99861" y="256413"/>
          <a:ext cx="5852160" cy="2196774"/>
        </a:xfrm>
        <a:prstGeom prst="rect">
          <a:avLst/>
        </a:prstGeom>
      </xdr:spPr>
    </xdr:pic>
    <xdr:clientData/>
  </xdr:twoCellAnchor>
  <xdr:twoCellAnchor editAs="oneCell">
    <xdr:from>
      <xdr:col>10</xdr:col>
      <xdr:colOff>228600</xdr:colOff>
      <xdr:row>13</xdr:row>
      <xdr:rowOff>101762</xdr:rowOff>
    </xdr:from>
    <xdr:to>
      <xdr:col>20</xdr:col>
      <xdr:colOff>0</xdr:colOff>
      <xdr:row>42</xdr:row>
      <xdr:rowOff>105260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C0D55A8-20B1-9408-9D54-345A1504C0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t="3240"/>
        <a:stretch/>
      </xdr:blipFill>
      <xdr:spPr>
        <a:xfrm>
          <a:off x="6530340" y="2479202"/>
          <a:ext cx="5867400" cy="53222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541020</xdr:colOff>
      <xdr:row>0</xdr:row>
      <xdr:rowOff>66433</xdr:rowOff>
    </xdr:from>
    <xdr:to>
      <xdr:col>14</xdr:col>
      <xdr:colOff>205020</xdr:colOff>
      <xdr:row>18</xdr:row>
      <xdr:rowOff>37863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CB56E4-A515-99CE-9815-8553A5D5B5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79420" y="66433"/>
          <a:ext cx="5760000" cy="3263270"/>
        </a:xfrm>
        <a:prstGeom prst="rect">
          <a:avLst/>
        </a:prstGeom>
      </xdr:spPr>
    </xdr:pic>
    <xdr:clientData/>
  </xdr:twoCellAnchor>
  <xdr:twoCellAnchor editAs="oneCell">
    <xdr:from>
      <xdr:col>4</xdr:col>
      <xdr:colOff>525780</xdr:colOff>
      <xdr:row>18</xdr:row>
      <xdr:rowOff>96913</xdr:rowOff>
    </xdr:from>
    <xdr:to>
      <xdr:col>14</xdr:col>
      <xdr:colOff>189780</xdr:colOff>
      <xdr:row>34</xdr:row>
      <xdr:rowOff>97809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5D0F872-A30F-1251-8B6E-5A1AED86A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64180" y="3388753"/>
          <a:ext cx="5760000" cy="2926976"/>
        </a:xfrm>
        <a:prstGeom prst="rect">
          <a:avLst/>
        </a:prstGeom>
      </xdr:spPr>
    </xdr:pic>
    <xdr:clientData/>
  </xdr:twoCellAnchor>
  <xdr:twoCellAnchor editAs="oneCell">
    <xdr:from>
      <xdr:col>14</xdr:col>
      <xdr:colOff>205863</xdr:colOff>
      <xdr:row>4</xdr:row>
      <xdr:rowOff>76200</xdr:rowOff>
    </xdr:from>
    <xdr:to>
      <xdr:col>23</xdr:col>
      <xdr:colOff>2873</xdr:colOff>
      <xdr:row>21</xdr:row>
      <xdr:rowOff>175260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B41CC2E-0A71-85F7-C3F5-7B96925D9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740263" y="807720"/>
          <a:ext cx="5481530" cy="3208020"/>
        </a:xfrm>
        <a:prstGeom prst="rect">
          <a:avLst/>
        </a:prstGeom>
      </xdr:spPr>
    </xdr:pic>
    <xdr:clientData/>
  </xdr:twoCellAnchor>
  <xdr:twoCellAnchor editAs="oneCell">
    <xdr:from>
      <xdr:col>15</xdr:col>
      <xdr:colOff>60960</xdr:colOff>
      <xdr:row>22</xdr:row>
      <xdr:rowOff>175260</xdr:rowOff>
    </xdr:from>
    <xdr:to>
      <xdr:col>21</xdr:col>
      <xdr:colOff>395716</xdr:colOff>
      <xdr:row>26</xdr:row>
      <xdr:rowOff>43740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CAC7D62-E9C4-6730-99DD-52B4BEC91D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204960" y="4015740"/>
          <a:ext cx="4190476" cy="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17</xdr:row>
      <xdr:rowOff>36438</xdr:rowOff>
    </xdr:from>
    <xdr:to>
      <xdr:col>4</xdr:col>
      <xdr:colOff>447604</xdr:colOff>
      <xdr:row>19</xdr:row>
      <xdr:rowOff>167724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6171C081-5A8D-E883-3F6F-5DA6D93E7F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28600" y="2962518"/>
          <a:ext cx="2512624" cy="49704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167639</xdr:colOff>
      <xdr:row>0</xdr:row>
      <xdr:rowOff>166530</xdr:rowOff>
    </xdr:from>
    <xdr:to>
      <xdr:col>10</xdr:col>
      <xdr:colOff>268054</xdr:colOff>
      <xdr:row>29</xdr:row>
      <xdr:rowOff>15240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173B8A-7DBC-77A6-AE03-9FF4FCFBB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7639" y="166530"/>
          <a:ext cx="6196415" cy="5152230"/>
        </a:xfrm>
        <a:prstGeom prst="rect">
          <a:avLst/>
        </a:prstGeom>
      </xdr:spPr>
    </xdr:pic>
    <xdr:clientData/>
  </xdr:twoCellAnchor>
  <xdr:twoCellAnchor editAs="oneCell">
    <xdr:from>
      <xdr:col>10</xdr:col>
      <xdr:colOff>365760</xdr:colOff>
      <xdr:row>6</xdr:row>
      <xdr:rowOff>77414</xdr:rowOff>
    </xdr:from>
    <xdr:to>
      <xdr:col>22</xdr:col>
      <xdr:colOff>593179</xdr:colOff>
      <xdr:row>14</xdr:row>
      <xdr:rowOff>157873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9F87F09-D29D-DB44-927B-8785063241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61760" y="1174694"/>
          <a:ext cx="7542619" cy="15434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D16C3-555C-4989-95FE-A9D7377FF6DA}">
  <dimension ref="A1:K25"/>
  <sheetViews>
    <sheetView tabSelected="1" zoomScaleNormal="100" workbookViewId="0">
      <selection activeCell="B17" sqref="B17"/>
    </sheetView>
  </sheetViews>
  <sheetFormatPr defaultRowHeight="14.4" x14ac:dyDescent="0.3"/>
  <cols>
    <col min="1" max="1" width="9.6640625" customWidth="1"/>
    <col min="2" max="2" width="8.33203125" customWidth="1"/>
    <col min="9" max="9" width="11.6640625" bestFit="1" customWidth="1"/>
  </cols>
  <sheetData>
    <row r="1" spans="1:11" x14ac:dyDescent="0.3">
      <c r="I1" s="3" t="s">
        <v>30</v>
      </c>
      <c r="K1" s="1" t="s">
        <v>0</v>
      </c>
    </row>
    <row r="2" spans="1:11" x14ac:dyDescent="0.3">
      <c r="I2" s="9" t="s">
        <v>31</v>
      </c>
    </row>
    <row r="3" spans="1:11" x14ac:dyDescent="0.3">
      <c r="I3" s="5" t="s">
        <v>32</v>
      </c>
    </row>
    <row r="4" spans="1:11" x14ac:dyDescent="0.3">
      <c r="A4" t="s">
        <v>3</v>
      </c>
      <c r="B4" s="3">
        <v>1</v>
      </c>
      <c r="C4" t="s">
        <v>37</v>
      </c>
      <c r="D4" t="s">
        <v>4</v>
      </c>
      <c r="I4" s="6" t="s">
        <v>33</v>
      </c>
    </row>
    <row r="5" spans="1:11" x14ac:dyDescent="0.3">
      <c r="A5" t="s">
        <v>11</v>
      </c>
      <c r="B5" s="18">
        <v>245</v>
      </c>
      <c r="C5" t="s">
        <v>39</v>
      </c>
      <c r="D5" t="s">
        <v>12</v>
      </c>
    </row>
    <row r="6" spans="1:11" x14ac:dyDescent="0.3">
      <c r="A6" t="s">
        <v>9</v>
      </c>
      <c r="B6" s="19">
        <v>250</v>
      </c>
      <c r="C6" t="s">
        <v>39</v>
      </c>
      <c r="D6" t="s">
        <v>10</v>
      </c>
    </row>
    <row r="8" spans="1:11" x14ac:dyDescent="0.3">
      <c r="A8" t="s">
        <v>1</v>
      </c>
      <c r="B8" s="5">
        <f>B6-B5</f>
        <v>5</v>
      </c>
      <c r="C8" t="s">
        <v>39</v>
      </c>
      <c r="D8" t="s">
        <v>2</v>
      </c>
    </row>
    <row r="9" spans="1:11" x14ac:dyDescent="0.3">
      <c r="A9" t="s">
        <v>5</v>
      </c>
      <c r="B9" s="9">
        <v>1</v>
      </c>
      <c r="C9" t="s">
        <v>38</v>
      </c>
      <c r="D9" t="s">
        <v>6</v>
      </c>
    </row>
    <row r="10" spans="1:11" x14ac:dyDescent="0.3">
      <c r="A10" t="s">
        <v>7</v>
      </c>
      <c r="B10" s="9">
        <v>101.325</v>
      </c>
      <c r="C10" t="s">
        <v>39</v>
      </c>
      <c r="D10" t="s">
        <v>8</v>
      </c>
    </row>
    <row r="11" spans="1:11" x14ac:dyDescent="0.3">
      <c r="A11" t="s">
        <v>15</v>
      </c>
      <c r="B11" s="9">
        <v>101.325</v>
      </c>
      <c r="C11" t="s">
        <v>39</v>
      </c>
      <c r="D11" t="s">
        <v>18</v>
      </c>
    </row>
    <row r="12" spans="1:11" x14ac:dyDescent="0.3">
      <c r="A12" t="s">
        <v>16</v>
      </c>
      <c r="B12" s="9">
        <v>273.14999999999998</v>
      </c>
      <c r="C12" t="s">
        <v>20</v>
      </c>
      <c r="D12" t="s">
        <v>19</v>
      </c>
    </row>
    <row r="13" spans="1:11" x14ac:dyDescent="0.3">
      <c r="A13" t="s">
        <v>17</v>
      </c>
      <c r="B13" s="9">
        <v>300</v>
      </c>
      <c r="C13" t="s">
        <v>20</v>
      </c>
      <c r="D13" t="s">
        <v>21</v>
      </c>
    </row>
    <row r="15" spans="1:11" x14ac:dyDescent="0.3">
      <c r="A15" t="s">
        <v>13</v>
      </c>
      <c r="B15" s="13">
        <f>((B6-B5)*1000)*B4/(B9*(B6*1000-B10*1000))</f>
        <v>3.3630401883302505E-2</v>
      </c>
    </row>
    <row r="16" spans="1:11" x14ac:dyDescent="0.3">
      <c r="B16" s="2"/>
    </row>
    <row r="17" spans="1:4" x14ac:dyDescent="0.3">
      <c r="A17" s="1" t="s">
        <v>14</v>
      </c>
      <c r="B17" s="17">
        <f>B15*B6/B11*B12/B13</f>
        <v>7.5550162631993406E-2</v>
      </c>
      <c r="C17" t="s">
        <v>29</v>
      </c>
      <c r="D17" t="s">
        <v>34</v>
      </c>
    </row>
    <row r="18" spans="1:4" x14ac:dyDescent="0.3">
      <c r="B18" s="11" t="s">
        <v>36</v>
      </c>
    </row>
    <row r="19" spans="1:4" x14ac:dyDescent="0.3">
      <c r="B19" s="12" t="s">
        <v>35</v>
      </c>
    </row>
    <row r="20" spans="1:4" x14ac:dyDescent="0.3">
      <c r="B20" s="11" t="s">
        <v>36</v>
      </c>
    </row>
    <row r="21" spans="1:4" x14ac:dyDescent="0.3">
      <c r="B21" s="16">
        <f>B17*1.5</f>
        <v>0.11332524394799011</v>
      </c>
      <c r="C21" t="s">
        <v>29</v>
      </c>
    </row>
    <row r="23" spans="1:4" ht="15" thickBot="1" x14ac:dyDescent="0.35"/>
    <row r="24" spans="1:4" ht="15" thickBot="1" x14ac:dyDescent="0.35">
      <c r="B24" s="20">
        <v>5</v>
      </c>
      <c r="C24" t="s">
        <v>46</v>
      </c>
      <c r="D24" s="15" t="s">
        <v>45</v>
      </c>
    </row>
    <row r="25" spans="1:4" x14ac:dyDescent="0.3">
      <c r="B25" s="12">
        <f>B24/1000</f>
        <v>5.0000000000000001E-3</v>
      </c>
      <c r="C25" s="12" t="s">
        <v>29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53D79-E66B-4D1F-A7E3-8E68B6C16FA6}">
  <dimension ref="A1:T29"/>
  <sheetViews>
    <sheetView workbookViewId="0">
      <selection activeCell="B14" sqref="B14"/>
    </sheetView>
  </sheetViews>
  <sheetFormatPr defaultRowHeight="14.4" x14ac:dyDescent="0.3"/>
  <cols>
    <col min="3" max="3" width="6.77734375" customWidth="1"/>
    <col min="16" max="16" width="11.6640625" bestFit="1" customWidth="1"/>
  </cols>
  <sheetData>
    <row r="1" spans="1:16" x14ac:dyDescent="0.3">
      <c r="P1" s="3" t="s">
        <v>30</v>
      </c>
    </row>
    <row r="2" spans="1:16" x14ac:dyDescent="0.3">
      <c r="A2" t="s">
        <v>22</v>
      </c>
      <c r="B2" s="3">
        <v>6.9599999999999995E-2</v>
      </c>
      <c r="C2" t="s">
        <v>24</v>
      </c>
      <c r="P2" s="4" t="s">
        <v>31</v>
      </c>
    </row>
    <row r="3" spans="1:16" x14ac:dyDescent="0.3">
      <c r="A3" t="s">
        <v>23</v>
      </c>
      <c r="B3" s="3">
        <v>0.13819999999999999</v>
      </c>
      <c r="C3" t="s">
        <v>25</v>
      </c>
      <c r="P3" s="5" t="s">
        <v>32</v>
      </c>
    </row>
    <row r="4" spans="1:16" x14ac:dyDescent="0.3">
      <c r="P4" s="6" t="s">
        <v>33</v>
      </c>
    </row>
    <row r="5" spans="1:16" x14ac:dyDescent="0.3">
      <c r="A5" t="s">
        <v>27</v>
      </c>
      <c r="B5" s="7">
        <f>(B3/B2)^(1/2)</f>
        <v>1.4091246161741857</v>
      </c>
      <c r="C5" t="s">
        <v>28</v>
      </c>
    </row>
    <row r="7" spans="1:16" x14ac:dyDescent="0.3">
      <c r="B7" s="10">
        <v>0.47194700000000001</v>
      </c>
    </row>
    <row r="8" spans="1:16" x14ac:dyDescent="0.3">
      <c r="B8" s="10"/>
    </row>
    <row r="9" spans="1:16" x14ac:dyDescent="0.3">
      <c r="A9" s="1" t="s">
        <v>27</v>
      </c>
      <c r="B9" s="8">
        <f>B7*B5</f>
        <v>0.6650321352295584</v>
      </c>
      <c r="C9" s="1" t="s">
        <v>29</v>
      </c>
    </row>
    <row r="11" spans="1:16" x14ac:dyDescent="0.3">
      <c r="A11" t="s">
        <v>27</v>
      </c>
      <c r="B11" s="14">
        <f>36.51/18.27</f>
        <v>1.9983579638752051</v>
      </c>
      <c r="C11" s="12" t="s">
        <v>41</v>
      </c>
      <c r="D11" t="s">
        <v>42</v>
      </c>
    </row>
    <row r="12" spans="1:16" x14ac:dyDescent="0.3">
      <c r="A12" t="s">
        <v>27</v>
      </c>
      <c r="B12" s="14">
        <f>40.54/18.27</f>
        <v>2.2189381499726326</v>
      </c>
      <c r="C12" s="12" t="s">
        <v>41</v>
      </c>
      <c r="D12" t="s">
        <v>43</v>
      </c>
    </row>
    <row r="28" spans="18:20" x14ac:dyDescent="0.3">
      <c r="R28" t="s">
        <v>26</v>
      </c>
      <c r="T28">
        <v>1</v>
      </c>
    </row>
    <row r="29" spans="18:20" x14ac:dyDescent="0.3">
      <c r="R29" t="s">
        <v>40</v>
      </c>
      <c r="T29">
        <v>0.97370000000000001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FBB51-4ABD-4843-8F8C-221ACD36B3CF}">
  <dimension ref="A1"/>
  <sheetViews>
    <sheetView workbookViewId="0">
      <selection activeCell="Q18" sqref="Q18"/>
    </sheetView>
  </sheetViews>
  <sheetFormatPr defaultRowHeight="14.4" x14ac:dyDescent="0.3"/>
  <sheetData>
    <row r="1" spans="1:1" x14ac:dyDescent="0.3">
      <c r="A1" t="s">
        <v>44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Pressure Drop Method</vt:lpstr>
      <vt:lpstr>Calculated R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 Matian</dc:creator>
  <cp:lastModifiedBy>M. Matian</cp:lastModifiedBy>
  <dcterms:created xsi:type="dcterms:W3CDTF">2022-08-30T11:42:07Z</dcterms:created>
  <dcterms:modified xsi:type="dcterms:W3CDTF">2022-11-08T21:10:04Z</dcterms:modified>
</cp:coreProperties>
</file>